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fgojp.sharepoint.com/sites/kc_1/Document/例外アクセス権/調達関連/3.役務/接遇業務委託業者入札/2026上期/02．国際航空券/2026決裁用/"/>
    </mc:Choice>
  </mc:AlternateContent>
  <xr:revisionPtr revIDLastSave="159" documentId="8_{913DFD27-4508-4A5E-81EE-BA52A925363D}" xr6:coauthVersionLast="47" xr6:coauthVersionMax="47" xr10:uidLastSave="{39BA79D0-43E3-4542-969D-AFCB498E4D95}"/>
  <bookViews>
    <workbookView xWindow="-110" yWindow="-110" windowWidth="19420" windowHeight="10300" xr2:uid="{DFAFB9C5-3DFC-42C1-8C79-48544D9EA774}"/>
  </bookViews>
  <sheets>
    <sheet name="別紙11　入札金額内訳書" sheetId="15" r:id="rId1"/>
  </sheets>
  <definedNames>
    <definedName name="_xlnm.Print_Area" localSheetId="0">'別紙11　入札金額内訳書'!$A$1:$J$39</definedName>
    <definedName name="_xlnm.Print_Titles" localSheetId="0">'別紙11　入札金額内訳書'!$2:$5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5" l="1"/>
  <c r="I20" i="15" s="1"/>
  <c r="I33" i="15"/>
  <c r="I16" i="15"/>
  <c r="I8" i="15"/>
  <c r="I25" i="15"/>
  <c r="I9" i="15"/>
  <c r="G35" i="15"/>
  <c r="I26" i="15"/>
  <c r="I24" i="15"/>
  <c r="I23" i="15"/>
  <c r="I10" i="15"/>
  <c r="I7" i="15"/>
  <c r="I35" i="15" l="1"/>
  <c r="I37" i="15" s="1"/>
  <c r="E18" i="15"/>
  <c r="E35" i="15" l="1"/>
  <c r="I39" i="15" s="1"/>
</calcChain>
</file>

<file path=xl/sharedStrings.xml><?xml version="1.0" encoding="utf-8"?>
<sst xmlns="http://schemas.openxmlformats.org/spreadsheetml/2006/main" count="78" uniqueCount="60">
  <si>
    <t>（単位：円）</t>
    <phoneticPr fontId="2"/>
  </si>
  <si>
    <t>令和 8、9年度国際交流基金関西国際センター研修事業にかかる国際航空券手配業務委託契約（包括契約）</t>
    <phoneticPr fontId="2"/>
  </si>
  <si>
    <t xml:space="preserve">                                                                             入札金額内訳書</t>
    <rPh sb="77" eb="79">
      <t>ニュウサツ</t>
    </rPh>
    <rPh sb="79" eb="80">
      <t>カナ</t>
    </rPh>
    <rPh sb="80" eb="81">
      <t>ガク</t>
    </rPh>
    <rPh sb="81" eb="82">
      <t>ナイ</t>
    </rPh>
    <rPh sb="82" eb="83">
      <t>ヤク</t>
    </rPh>
    <rPh sb="83" eb="84">
      <t>ショ</t>
    </rPh>
    <phoneticPr fontId="2"/>
  </si>
  <si>
    <t>業務名、対象研修事業名、経費項目等</t>
    <rPh sb="0" eb="3">
      <t>ギョウムメイ</t>
    </rPh>
    <rPh sb="4" eb="6">
      <t>タイショウ</t>
    </rPh>
    <rPh sb="6" eb="8">
      <t>ケンシュウ</t>
    </rPh>
    <rPh sb="8" eb="10">
      <t>ジギョウ</t>
    </rPh>
    <rPh sb="10" eb="11">
      <t>メイ</t>
    </rPh>
    <rPh sb="12" eb="14">
      <t>ケイヒ</t>
    </rPh>
    <rPh sb="14" eb="16">
      <t>コウモク</t>
    </rPh>
    <rPh sb="16" eb="17">
      <t>トウ</t>
    </rPh>
    <phoneticPr fontId="2"/>
  </si>
  <si>
    <t>通称</t>
    <rPh sb="0" eb="2">
      <t>ツウショウ</t>
    </rPh>
    <phoneticPr fontId="2"/>
  </si>
  <si>
    <t>人数（予定）</t>
    <rPh sb="0" eb="2">
      <t>ニンズウ</t>
    </rPh>
    <rPh sb="3" eb="5">
      <t>ヨテイ</t>
    </rPh>
    <phoneticPr fontId="2"/>
  </si>
  <si>
    <t>金額(税抜)</t>
    <rPh sb="0" eb="1">
      <t>キン</t>
    </rPh>
    <rPh sb="1" eb="2">
      <t>ガク</t>
    </rPh>
    <rPh sb="3" eb="5">
      <t>ゼイヌ</t>
    </rPh>
    <phoneticPr fontId="2"/>
  </si>
  <si>
    <t>備考</t>
    <rPh sb="0" eb="2">
      <t>ビコウ</t>
    </rPh>
    <phoneticPr fontId="2"/>
  </si>
  <si>
    <t>1．令和8年度 国際航空券手配業務</t>
    <rPh sb="2" eb="4">
      <t>レイワ</t>
    </rPh>
    <rPh sb="5" eb="7">
      <t>ネンド</t>
    </rPh>
    <rPh sb="8" eb="10">
      <t>コクサイ</t>
    </rPh>
    <rPh sb="10" eb="12">
      <t>コウクウ</t>
    </rPh>
    <rPh sb="12" eb="13">
      <t>ケン</t>
    </rPh>
    <rPh sb="13" eb="15">
      <t>テハイ</t>
    </rPh>
    <rPh sb="15" eb="17">
      <t>ギョウム</t>
    </rPh>
    <phoneticPr fontId="2"/>
  </si>
  <si>
    <t>(1)</t>
    <phoneticPr fontId="2"/>
  </si>
  <si>
    <t>専門日本語研修 (外交官・公務員日本語研修)</t>
    <rPh sb="0" eb="2">
      <t>センモン</t>
    </rPh>
    <rPh sb="2" eb="5">
      <t>ニホンゴ</t>
    </rPh>
    <rPh sb="5" eb="7">
      <t>ケンシュウ</t>
    </rPh>
    <phoneticPr fontId="2"/>
  </si>
  <si>
    <t>DLGL</t>
    <phoneticPr fontId="2"/>
  </si>
  <si>
    <t>令和7年度実績額をベースに予定額を算出
予定額のため金額の修正は不要</t>
    <rPh sb="0" eb="2">
      <t>レイワ</t>
    </rPh>
    <rPh sb="3" eb="5">
      <t>ネンド</t>
    </rPh>
    <rPh sb="5" eb="8">
      <t>ジッセキガク</t>
    </rPh>
    <rPh sb="13" eb="16">
      <t>ヨテイガク</t>
    </rPh>
    <rPh sb="17" eb="19">
      <t>サンシュツ</t>
    </rPh>
    <rPh sb="20" eb="23">
      <t>ヨテイガク</t>
    </rPh>
    <rPh sb="26" eb="28">
      <t>キンガク</t>
    </rPh>
    <rPh sb="29" eb="31">
      <t>シュウセイ</t>
    </rPh>
    <rPh sb="32" eb="34">
      <t>フヨウ</t>
    </rPh>
    <phoneticPr fontId="2"/>
  </si>
  <si>
    <t>(2)</t>
  </si>
  <si>
    <t>専門日本語研修 (文化・学術専門家日本語研修)</t>
  </si>
  <si>
    <t>CA</t>
    <phoneticPr fontId="2"/>
  </si>
  <si>
    <t>(3)</t>
  </si>
  <si>
    <t>日本語学習者訪日研修（各国成績優秀者研修）</t>
  </si>
  <si>
    <t>AW</t>
    <phoneticPr fontId="2"/>
  </si>
  <si>
    <t>(4)</t>
  </si>
  <si>
    <t>日本語学習者訪日研修（大学生・大学院生）</t>
  </si>
  <si>
    <t>UG</t>
    <phoneticPr fontId="2"/>
  </si>
  <si>
    <t>(5)</t>
    <phoneticPr fontId="2"/>
  </si>
  <si>
    <t>日本語パートナーズ派遣事業 カウンターパート学習者訪日研修(カウンターパート大学生研修）夏</t>
    <rPh sb="38" eb="41">
      <t>ダイガクセイ</t>
    </rPh>
    <rPh sb="41" eb="43">
      <t>ケンシュウ</t>
    </rPh>
    <rPh sb="44" eb="45">
      <t>ナツ</t>
    </rPh>
    <phoneticPr fontId="2"/>
  </si>
  <si>
    <t>CP2</t>
    <phoneticPr fontId="2"/>
  </si>
  <si>
    <t>(6)</t>
    <phoneticPr fontId="2"/>
  </si>
  <si>
    <t>日本語パートナーズ派遣事業 カウンターパート学習者訪日研修(カウンターパート大学生研修）秋</t>
    <rPh sb="38" eb="41">
      <t>ダイガクセイ</t>
    </rPh>
    <rPh sb="41" eb="43">
      <t>ケンシュウ</t>
    </rPh>
    <rPh sb="44" eb="45">
      <t>アキ</t>
    </rPh>
    <phoneticPr fontId="2"/>
  </si>
  <si>
    <t>CP3</t>
    <phoneticPr fontId="2"/>
  </si>
  <si>
    <t>(7)</t>
    <phoneticPr fontId="2"/>
  </si>
  <si>
    <t>日本語パートナーズ派遣事業 カウンターパート学習者訪日研修(カウンターパート大学生研修）冬</t>
    <rPh sb="38" eb="41">
      <t>ダイガクセイ</t>
    </rPh>
    <rPh sb="41" eb="43">
      <t>ケンシュウ</t>
    </rPh>
    <rPh sb="44" eb="45">
      <t>フユ</t>
    </rPh>
    <phoneticPr fontId="2"/>
  </si>
  <si>
    <t>CP4</t>
    <phoneticPr fontId="2"/>
  </si>
  <si>
    <t>(8)</t>
    <phoneticPr fontId="2"/>
  </si>
  <si>
    <t>日本語パートナーズ派遣事業 カウンターパート学習者訪日研修(カウンターパート高校生研修）</t>
    <phoneticPr fontId="2"/>
  </si>
  <si>
    <t>CPH</t>
    <phoneticPr fontId="2"/>
  </si>
  <si>
    <t>（１）から（8）までの合計</t>
    <phoneticPr fontId="2"/>
  </si>
  <si>
    <t>国際航空券手数料</t>
    <rPh sb="0" eb="2">
      <t>コクサイ</t>
    </rPh>
    <rPh sb="2" eb="5">
      <t>コウクウケン</t>
    </rPh>
    <rPh sb="5" eb="8">
      <t>テスウリョウ</t>
    </rPh>
    <phoneticPr fontId="2"/>
  </si>
  <si>
    <t>×</t>
    <phoneticPr fontId="2"/>
  </si>
  <si>
    <t>％</t>
    <phoneticPr fontId="2"/>
  </si>
  <si>
    <t>令和8年度の手数料率は、令和9年度の手数料率と同じ料率で設定してください、</t>
    <rPh sb="0" eb="2">
      <t>レイワ</t>
    </rPh>
    <rPh sb="3" eb="5">
      <t>ネンド</t>
    </rPh>
    <rPh sb="6" eb="10">
      <t>テスウリョウリツ</t>
    </rPh>
    <rPh sb="12" eb="14">
      <t>レイワ</t>
    </rPh>
    <rPh sb="15" eb="17">
      <t>ネンド</t>
    </rPh>
    <rPh sb="18" eb="22">
      <t>テスウリョウリツ</t>
    </rPh>
    <rPh sb="23" eb="24">
      <t>オナ</t>
    </rPh>
    <rPh sb="25" eb="27">
      <t>リョウリツ</t>
    </rPh>
    <rPh sb="28" eb="30">
      <t>セッテイ</t>
    </rPh>
    <phoneticPr fontId="2"/>
  </si>
  <si>
    <t>A.　令和8年度　国際航空券手配業務合計（税抜）</t>
    <rPh sb="3" eb="5">
      <t>レイワ</t>
    </rPh>
    <rPh sb="6" eb="8">
      <t>ネンド</t>
    </rPh>
    <rPh sb="21" eb="22">
      <t>ゼイ</t>
    </rPh>
    <rPh sb="22" eb="23">
      <t>ヌ</t>
    </rPh>
    <phoneticPr fontId="2"/>
  </si>
  <si>
    <t>2．令和9年度 国際航空券手配業務</t>
    <rPh sb="2" eb="4">
      <t>レイワ</t>
    </rPh>
    <rPh sb="5" eb="7">
      <t>ネンド</t>
    </rPh>
    <rPh sb="8" eb="10">
      <t>コクサイ</t>
    </rPh>
    <rPh sb="10" eb="12">
      <t>コウクウ</t>
    </rPh>
    <rPh sb="12" eb="13">
      <t>ケン</t>
    </rPh>
    <rPh sb="13" eb="15">
      <t>テハイ</t>
    </rPh>
    <rPh sb="15" eb="17">
      <t>ギョウム</t>
    </rPh>
    <phoneticPr fontId="2"/>
  </si>
  <si>
    <t>専門日本語研修 (外交官・公務員日本語研修)</t>
  </si>
  <si>
    <t>令和7年度実績額をベースに予定額を算出
予定額のため金額の修正は不要</t>
    <phoneticPr fontId="2"/>
  </si>
  <si>
    <t>専門日本語研修 (文化・学術専門家日本語研修)</t>
    <rPh sb="0" eb="2">
      <t>センモン</t>
    </rPh>
    <rPh sb="2" eb="5">
      <t>ニホンゴ</t>
    </rPh>
    <rPh sb="5" eb="7">
      <t>ケンシュウ</t>
    </rPh>
    <rPh sb="9" eb="11">
      <t>ブンカ</t>
    </rPh>
    <rPh sb="12" eb="14">
      <t>ガクジュツ</t>
    </rPh>
    <rPh sb="14" eb="17">
      <t>センモンカ</t>
    </rPh>
    <rPh sb="17" eb="20">
      <t>ニホンゴ</t>
    </rPh>
    <rPh sb="20" eb="22">
      <t>ケンシュウ</t>
    </rPh>
    <phoneticPr fontId="2"/>
  </si>
  <si>
    <t>日本語学習者訪日研修（各国成績優秀者研修）</t>
    <phoneticPr fontId="2"/>
  </si>
  <si>
    <t>日本語学習者訪日研修（大学生・大学院生）</t>
    <phoneticPr fontId="2"/>
  </si>
  <si>
    <t>(5)</t>
  </si>
  <si>
    <t>日本語パートナーズ派遣事業 カウンターパート学習者訪日研修(カウンターパート大学生研修）春</t>
    <rPh sb="38" eb="41">
      <t>ダイガクセイ</t>
    </rPh>
    <rPh sb="41" eb="43">
      <t>ケンシュウ</t>
    </rPh>
    <rPh sb="44" eb="45">
      <t>ハル</t>
    </rPh>
    <phoneticPr fontId="2"/>
  </si>
  <si>
    <t>CP1</t>
    <phoneticPr fontId="2"/>
  </si>
  <si>
    <t>(6)</t>
  </si>
  <si>
    <t>(7)</t>
  </si>
  <si>
    <t>(8)</t>
  </si>
  <si>
    <t>(9)</t>
    <phoneticPr fontId="2"/>
  </si>
  <si>
    <t>日本語パートナーズ派遣事業 カウンターパート学習者訪日研修(カウンターパート高校生研修）</t>
  </si>
  <si>
    <t>s</t>
    <phoneticPr fontId="2"/>
  </si>
  <si>
    <t>（１）から（9）までの合計</t>
    <phoneticPr fontId="2"/>
  </si>
  <si>
    <t>令和９年度の手数料率は、令和8年度の手数料率と同じ料率で設定してください、</t>
    <rPh sb="0" eb="2">
      <t>レイワ</t>
    </rPh>
    <rPh sb="3" eb="5">
      <t>ネンド</t>
    </rPh>
    <rPh sb="6" eb="10">
      <t>テスウリョウリツ</t>
    </rPh>
    <rPh sb="12" eb="14">
      <t>レイワ</t>
    </rPh>
    <rPh sb="15" eb="17">
      <t>ネンド</t>
    </rPh>
    <rPh sb="18" eb="22">
      <t>テスウリョウリツ</t>
    </rPh>
    <rPh sb="23" eb="24">
      <t>オナ</t>
    </rPh>
    <rPh sb="25" eb="27">
      <t>リョウリツ</t>
    </rPh>
    <rPh sb="28" eb="30">
      <t>セッテイ</t>
    </rPh>
    <phoneticPr fontId="2"/>
  </si>
  <si>
    <t>B.令和9年度 国際航空券手配業務合計（税抜）</t>
    <rPh sb="2" eb="4">
      <t>レイワ</t>
    </rPh>
    <rPh sb="5" eb="7">
      <t>ネンド</t>
    </rPh>
    <rPh sb="20" eb="21">
      <t>ゼイ</t>
    </rPh>
    <rPh sb="21" eb="22">
      <t>ヌ</t>
    </rPh>
    <phoneticPr fontId="2"/>
  </si>
  <si>
    <t>C.「令和 8、9年度 国際航空券手配業務合計（税抜）」</t>
    <rPh sb="3" eb="5">
      <t>レイワ</t>
    </rPh>
    <rPh sb="9" eb="11">
      <t>ネンド</t>
    </rPh>
    <rPh sb="12" eb="14">
      <t>コクサイ</t>
    </rPh>
    <rPh sb="14" eb="17">
      <t>コウクウケン</t>
    </rPh>
    <rPh sb="17" eb="19">
      <t>テハイ</t>
    </rPh>
    <rPh sb="19" eb="21">
      <t>ギョウム</t>
    </rPh>
    <rPh sb="21" eb="23">
      <t>ゴウケイ</t>
    </rPh>
    <rPh sb="24" eb="26">
      <t>ゼイヌキ</t>
    </rPh>
    <phoneticPr fontId="2"/>
  </si>
  <si>
    <t>→ この金額を入札書に記載してください。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</si>
</sst>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&quot;名&quot;"/>
    <numFmt numFmtId="178" formatCode="0.0%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7"/>
      <color rgb="FF000000"/>
      <name val="游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2"/>
      <color theme="1" tint="4.9989318521683403E-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3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top" shrinkToFi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 indent="1"/>
    </xf>
    <xf numFmtId="0" fontId="4" fillId="2" borderId="5" xfId="0" applyFont="1" applyFill="1" applyBorder="1" applyAlignment="1" applyProtection="1">
      <alignment horizontal="left" vertical="center" wrapText="1" shrinkToFit="1"/>
      <protection locked="0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right" vertical="center" indent="1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76" fontId="4" fillId="0" borderId="10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18" xfId="0" applyFont="1" applyBorder="1" applyAlignment="1">
      <alignment vertical="center"/>
    </xf>
    <xf numFmtId="178" fontId="4" fillId="4" borderId="18" xfId="1" applyNumberFormat="1" applyFont="1" applyFill="1" applyBorder="1" applyAlignment="1" applyProtection="1">
      <alignment horizontal="right" vertical="center" indent="1"/>
      <protection locked="0"/>
    </xf>
    <xf numFmtId="0" fontId="4" fillId="0" borderId="19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0" fontId="4" fillId="0" borderId="21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right" shrinkToFit="1"/>
      <protection locked="0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11" fillId="0" borderId="0" xfId="0" applyFont="1"/>
    <xf numFmtId="0" fontId="5" fillId="0" borderId="0" xfId="0" applyFont="1" applyAlignment="1" applyProtection="1">
      <alignment vertical="top" wrapText="1" shrinkToFit="1"/>
      <protection locked="0"/>
    </xf>
    <xf numFmtId="0" fontId="6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right" vertical="center" wrapText="1"/>
    </xf>
    <xf numFmtId="38" fontId="4" fillId="2" borderId="22" xfId="0" applyNumberFormat="1" applyFont="1" applyFill="1" applyBorder="1" applyAlignment="1">
      <alignment horizontal="right" vertical="center"/>
    </xf>
    <xf numFmtId="38" fontId="4" fillId="0" borderId="10" xfId="0" applyNumberFormat="1" applyFont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38" fontId="4" fillId="0" borderId="26" xfId="2" applyFont="1" applyFill="1" applyBorder="1" applyAlignment="1">
      <alignment horizontal="right" vertical="center"/>
    </xf>
    <xf numFmtId="38" fontId="4" fillId="0" borderId="22" xfId="2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horizontal="right" vertical="center" indent="1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176" fontId="8" fillId="3" borderId="16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right" vertical="center" indent="1"/>
    </xf>
    <xf numFmtId="176" fontId="15" fillId="3" borderId="32" xfId="0" applyNumberFormat="1" applyFont="1" applyFill="1" applyBorder="1" applyAlignment="1">
      <alignment horizontal="right" vertical="center"/>
    </xf>
    <xf numFmtId="0" fontId="9" fillId="3" borderId="23" xfId="0" applyFont="1" applyFill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177" fontId="4" fillId="0" borderId="7" xfId="0" applyNumberFormat="1" applyFont="1" applyBorder="1" applyAlignment="1">
      <alignment horizontal="right" vertical="center" indent="1"/>
    </xf>
    <xf numFmtId="38" fontId="4" fillId="0" borderId="27" xfId="2" applyFont="1" applyFill="1" applyBorder="1" applyAlignment="1">
      <alignment horizontal="right" vertical="center"/>
    </xf>
    <xf numFmtId="177" fontId="14" fillId="0" borderId="7" xfId="0" applyNumberFormat="1" applyFont="1" applyBorder="1" applyAlignment="1">
      <alignment horizontal="right" vertical="center" indent="1"/>
    </xf>
    <xf numFmtId="0" fontId="14" fillId="0" borderId="7" xfId="0" applyFont="1" applyBorder="1" applyAlignment="1">
      <alignment horizontal="center" vertical="center"/>
    </xf>
    <xf numFmtId="38" fontId="14" fillId="0" borderId="27" xfId="0" applyNumberFormat="1" applyFont="1" applyBorder="1" applyAlignment="1">
      <alignment horizontal="right" vertical="center"/>
    </xf>
    <xf numFmtId="177" fontId="16" fillId="0" borderId="7" xfId="0" applyNumberFormat="1" applyFont="1" applyBorder="1" applyAlignment="1">
      <alignment horizontal="right" vertical="center" indent="1"/>
    </xf>
    <xf numFmtId="38" fontId="16" fillId="0" borderId="27" xfId="2" applyFont="1" applyFill="1" applyBorder="1" applyAlignment="1">
      <alignment horizontal="right" vertical="center"/>
    </xf>
    <xf numFmtId="38" fontId="5" fillId="0" borderId="0" xfId="2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horizontal="right" vertical="center" indent="1"/>
    </xf>
    <xf numFmtId="0" fontId="13" fillId="5" borderId="23" xfId="0" applyFont="1" applyFill="1" applyBorder="1" applyAlignment="1" applyProtection="1">
      <alignment horizontal="left" vertical="center" shrinkToFit="1"/>
      <protection locked="0"/>
    </xf>
    <xf numFmtId="0" fontId="4" fillId="5" borderId="14" xfId="0" applyFont="1" applyFill="1" applyBorder="1" applyAlignment="1" applyProtection="1">
      <alignment horizontal="left" vertical="center" shrinkToFit="1"/>
      <protection locked="0"/>
    </xf>
    <xf numFmtId="0" fontId="19" fillId="3" borderId="16" xfId="0" applyFont="1" applyFill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4" fillId="0" borderId="30" xfId="0" applyFont="1" applyBorder="1" applyAlignment="1" applyProtection="1">
      <alignment horizontal="left" vertical="center" wrapText="1" shrinkToFit="1"/>
      <protection locked="0"/>
    </xf>
    <xf numFmtId="0" fontId="4" fillId="0" borderId="28" xfId="0" applyFont="1" applyBorder="1" applyAlignment="1" applyProtection="1">
      <alignment horizontal="left" vertical="center" wrapText="1" shrinkToFit="1"/>
      <protection locked="0"/>
    </xf>
    <xf numFmtId="0" fontId="4" fillId="0" borderId="31" xfId="0" applyFont="1" applyBorder="1" applyAlignment="1" applyProtection="1">
      <alignment horizontal="left" vertical="center" wrapText="1" shrinkToFit="1"/>
      <protection locked="0"/>
    </xf>
    <xf numFmtId="38" fontId="10" fillId="0" borderId="18" xfId="0" applyNumberFormat="1" applyFont="1" applyBorder="1" applyAlignment="1">
      <alignment horizontal="right" vertical="center"/>
    </xf>
    <xf numFmtId="38" fontId="10" fillId="5" borderId="24" xfId="0" applyNumberFormat="1" applyFont="1" applyFill="1" applyBorder="1" applyAlignment="1">
      <alignment horizontal="right" vertical="center"/>
    </xf>
    <xf numFmtId="38" fontId="14" fillId="0" borderId="27" xfId="0" applyNumberFormat="1" applyFont="1" applyFill="1" applyBorder="1" applyAlignment="1">
      <alignment horizontal="right" vertical="center"/>
    </xf>
  </cellXfs>
  <cellStyles count="5">
    <cellStyle name="パーセント" xfId="1" builtinId="5"/>
    <cellStyle name="桁区切り" xfId="2" builtinId="6"/>
    <cellStyle name="標準" xfId="0" builtinId="0"/>
    <cellStyle name="標準 2" xfId="3" xr:uid="{7AE28C2F-D05E-4075-9F8A-C8A0BFCBC776}"/>
    <cellStyle name="標準 3" xfId="4" xr:uid="{CD3B3402-0D42-4BAB-A47B-0A4ABC1CA32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2800-C63B-4B43-AFF2-781695FE5925}">
  <dimension ref="A1:N41"/>
  <sheetViews>
    <sheetView tabSelected="1" view="pageBreakPreview" topLeftCell="C1" zoomScale="70" zoomScaleNormal="100" zoomScaleSheetLayoutView="70" workbookViewId="0">
      <pane ySplit="5" topLeftCell="A6" activePane="bottomLeft" state="frozen"/>
      <selection pane="bottomLeft" activeCell="P15" sqref="P15"/>
    </sheetView>
  </sheetViews>
  <sheetFormatPr defaultColWidth="9" defaultRowHeight="14.1"/>
  <cols>
    <col min="1" max="1" width="1.5703125" style="1" customWidth="1"/>
    <col min="2" max="2" width="2.5703125" style="3" customWidth="1"/>
    <col min="3" max="3" width="1.5703125" style="3" customWidth="1"/>
    <col min="4" max="4" width="65.7109375" style="3" customWidth="1"/>
    <col min="5" max="5" width="11.7109375" style="2" customWidth="1"/>
    <col min="6" max="6" width="3" style="1" customWidth="1"/>
    <col min="7" max="7" width="12.85546875" style="7" customWidth="1"/>
    <col min="8" max="8" width="3.42578125" style="1" bestFit="1" customWidth="1"/>
    <col min="9" max="9" width="19.42578125" style="63" bestFit="1" customWidth="1"/>
    <col min="10" max="10" width="61.85546875" style="9" customWidth="1"/>
    <col min="11" max="11" width="12.42578125" style="9" bestFit="1" customWidth="1"/>
    <col min="12" max="16384" width="9" style="1"/>
  </cols>
  <sheetData>
    <row r="1" spans="1:14">
      <c r="J1" s="10" t="s">
        <v>0</v>
      </c>
    </row>
    <row r="2" spans="1:14" s="3" customFormat="1" ht="20.100000000000001" customHeight="1">
      <c r="A2" s="94"/>
      <c r="B2" s="94"/>
      <c r="C2" s="94"/>
      <c r="D2" s="104" t="s">
        <v>1</v>
      </c>
      <c r="E2" s="105"/>
      <c r="F2" s="105"/>
      <c r="G2" s="105"/>
      <c r="H2" s="105"/>
      <c r="I2" s="105"/>
      <c r="J2" s="106"/>
      <c r="K2" s="10"/>
    </row>
    <row r="3" spans="1:14" s="3" customFormat="1" ht="18.95">
      <c r="A3" s="93"/>
      <c r="B3" s="93"/>
      <c r="C3" s="93"/>
      <c r="D3" s="103" t="s">
        <v>2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3" customFormat="1" ht="14.45" thickBot="1">
      <c r="A4" s="56"/>
      <c r="B4" s="56"/>
      <c r="C4" s="56"/>
      <c r="D4" s="57"/>
      <c r="E4" s="58"/>
      <c r="F4" s="58"/>
      <c r="G4" s="58"/>
      <c r="H4" s="58"/>
      <c r="I4" s="59"/>
      <c r="J4" s="52"/>
      <c r="K4" s="10"/>
    </row>
    <row r="5" spans="1:14" s="3" customFormat="1" ht="21.6" customHeight="1" thickBot="1">
      <c r="A5" s="107" t="s">
        <v>3</v>
      </c>
      <c r="B5" s="108"/>
      <c r="C5" s="108"/>
      <c r="D5" s="109"/>
      <c r="E5" s="4" t="s">
        <v>4</v>
      </c>
      <c r="F5" s="5"/>
      <c r="G5" s="34" t="s">
        <v>5</v>
      </c>
      <c r="H5" s="5"/>
      <c r="I5" s="6" t="s">
        <v>6</v>
      </c>
      <c r="J5" s="8" t="s">
        <v>7</v>
      </c>
      <c r="K5" s="11"/>
    </row>
    <row r="6" spans="1:14" s="3" customFormat="1">
      <c r="A6" s="68" t="s">
        <v>8</v>
      </c>
      <c r="B6" s="15"/>
      <c r="C6" s="15"/>
      <c r="D6" s="15"/>
      <c r="E6" s="16"/>
      <c r="F6" s="15"/>
      <c r="G6" s="17"/>
      <c r="H6" s="15"/>
      <c r="I6" s="60"/>
      <c r="J6" s="18"/>
      <c r="K6" s="13"/>
    </row>
    <row r="7" spans="1:14" s="3" customFormat="1" ht="14.25">
      <c r="A7" s="19"/>
      <c r="B7" s="37" t="s">
        <v>9</v>
      </c>
      <c r="C7" s="20"/>
      <c r="D7" s="20" t="s">
        <v>10</v>
      </c>
      <c r="E7" s="70" t="s">
        <v>11</v>
      </c>
      <c r="F7" s="21"/>
      <c r="G7" s="87">
        <v>35</v>
      </c>
      <c r="H7" s="88"/>
      <c r="I7" s="116">
        <f>17663662-75737</f>
        <v>17587925</v>
      </c>
      <c r="J7" s="111" t="s">
        <v>12</v>
      </c>
      <c r="K7" s="110"/>
    </row>
    <row r="8" spans="1:14" s="3" customFormat="1" ht="14.25">
      <c r="A8" s="19"/>
      <c r="B8" s="37" t="s">
        <v>13</v>
      </c>
      <c r="C8" s="22"/>
      <c r="D8" s="22" t="s">
        <v>14</v>
      </c>
      <c r="E8" s="71" t="s">
        <v>15</v>
      </c>
      <c r="F8" s="23"/>
      <c r="G8" s="85">
        <v>3</v>
      </c>
      <c r="H8" s="23"/>
      <c r="I8" s="86">
        <f>ROUNDDOWN((456931-2522)/2,0)*3</f>
        <v>681612</v>
      </c>
      <c r="J8" s="112"/>
      <c r="K8" s="110"/>
    </row>
    <row r="9" spans="1:14" s="3" customFormat="1" ht="15" customHeight="1">
      <c r="A9" s="14"/>
      <c r="B9" s="37" t="s">
        <v>16</v>
      </c>
      <c r="C9" s="22"/>
      <c r="D9" s="22" t="s">
        <v>17</v>
      </c>
      <c r="E9" s="71" t="s">
        <v>18</v>
      </c>
      <c r="F9" s="23"/>
      <c r="G9" s="85">
        <v>57</v>
      </c>
      <c r="H9" s="23"/>
      <c r="I9" s="86">
        <f>ROUNDDOWN(15858571/42*57,0)</f>
        <v>21522346</v>
      </c>
      <c r="J9" s="112"/>
      <c r="K9" s="54"/>
    </row>
    <row r="10" spans="1:14" s="3" customFormat="1" ht="18.600000000000001" customHeight="1">
      <c r="A10" s="14"/>
      <c r="B10" s="37" t="s">
        <v>19</v>
      </c>
      <c r="C10" s="22"/>
      <c r="D10" s="22" t="s">
        <v>20</v>
      </c>
      <c r="E10" s="71" t="s">
        <v>21</v>
      </c>
      <c r="F10" s="23"/>
      <c r="G10" s="85">
        <v>10</v>
      </c>
      <c r="H10" s="23"/>
      <c r="I10" s="86">
        <f>3477610-221610</f>
        <v>3256000</v>
      </c>
      <c r="J10" s="112"/>
      <c r="K10" s="54"/>
    </row>
    <row r="11" spans="1:14" s="3" customFormat="1" ht="28.5">
      <c r="A11" s="14"/>
      <c r="B11" s="37" t="s">
        <v>22</v>
      </c>
      <c r="C11" s="22"/>
      <c r="D11" s="35" t="s">
        <v>23</v>
      </c>
      <c r="E11" s="71" t="s">
        <v>24</v>
      </c>
      <c r="F11" s="23"/>
      <c r="G11" s="90">
        <v>23</v>
      </c>
      <c r="H11" s="23"/>
      <c r="I11" s="91">
        <v>2539630</v>
      </c>
      <c r="J11" s="112"/>
      <c r="K11" s="92"/>
    </row>
    <row r="12" spans="1:14" s="3" customFormat="1" ht="28.5">
      <c r="A12" s="14"/>
      <c r="B12" s="37" t="s">
        <v>25</v>
      </c>
      <c r="C12" s="22"/>
      <c r="D12" s="35" t="s">
        <v>26</v>
      </c>
      <c r="E12" s="71" t="s">
        <v>27</v>
      </c>
      <c r="F12" s="23"/>
      <c r="G12" s="85">
        <v>30</v>
      </c>
      <c r="H12" s="23"/>
      <c r="I12" s="91">
        <v>3312560</v>
      </c>
      <c r="J12" s="112"/>
      <c r="K12" s="53"/>
    </row>
    <row r="13" spans="1:14" s="3" customFormat="1" ht="28.5">
      <c r="A13" s="14"/>
      <c r="B13" s="37" t="s">
        <v>28</v>
      </c>
      <c r="C13" s="22"/>
      <c r="D13" s="35" t="s">
        <v>29</v>
      </c>
      <c r="E13" s="71" t="s">
        <v>30</v>
      </c>
      <c r="F13" s="23"/>
      <c r="G13" s="85">
        <v>30</v>
      </c>
      <c r="H13" s="23"/>
      <c r="I13" s="91">
        <v>3312560</v>
      </c>
      <c r="J13" s="112"/>
      <c r="K13" s="53"/>
    </row>
    <row r="14" spans="1:14" s="3" customFormat="1" ht="28.5">
      <c r="A14" s="14"/>
      <c r="B14" s="37" t="s">
        <v>31</v>
      </c>
      <c r="C14" s="22"/>
      <c r="D14" s="35" t="s">
        <v>32</v>
      </c>
      <c r="E14" s="71" t="s">
        <v>33</v>
      </c>
      <c r="F14" s="23"/>
      <c r="G14" s="85">
        <v>32</v>
      </c>
      <c r="H14" s="23"/>
      <c r="I14" s="86">
        <v>4239584</v>
      </c>
      <c r="J14" s="113"/>
      <c r="K14" s="53"/>
    </row>
    <row r="15" spans="1:14" s="3" customFormat="1" ht="14.45" thickBot="1">
      <c r="A15" s="40"/>
      <c r="B15" s="41"/>
      <c r="C15" s="25"/>
      <c r="D15" s="25"/>
      <c r="E15" s="31"/>
      <c r="F15" s="36"/>
      <c r="G15" s="27"/>
      <c r="H15" s="36"/>
      <c r="I15" s="72"/>
      <c r="J15" s="42"/>
      <c r="K15" s="53"/>
    </row>
    <row r="16" spans="1:14" s="3" customFormat="1">
      <c r="A16" s="45"/>
      <c r="B16" s="46"/>
      <c r="C16" s="47"/>
      <c r="D16" s="47" t="s">
        <v>34</v>
      </c>
      <c r="E16" s="49"/>
      <c r="F16" s="48"/>
      <c r="G16" s="50"/>
      <c r="H16" s="48"/>
      <c r="I16" s="73">
        <f>SUM(I7:I14)</f>
        <v>56452217</v>
      </c>
      <c r="J16" s="51"/>
      <c r="K16" s="53"/>
    </row>
    <row r="17" spans="1:11" s="3" customFormat="1" ht="14.45" thickBot="1">
      <c r="A17" s="40"/>
      <c r="B17" s="41"/>
      <c r="C17" s="25"/>
      <c r="D17" s="25"/>
      <c r="E17" s="31"/>
      <c r="F17" s="36"/>
      <c r="G17" s="27"/>
      <c r="H17" s="36"/>
      <c r="I17" s="72"/>
      <c r="J17" s="42"/>
      <c r="K17" s="53"/>
    </row>
    <row r="18" spans="1:11" s="3" customFormat="1" ht="42" customHeight="1">
      <c r="A18" s="14"/>
      <c r="B18" s="43" t="s">
        <v>35</v>
      </c>
      <c r="C18" s="43"/>
      <c r="D18" s="38"/>
      <c r="E18" s="64">
        <f>I16</f>
        <v>56452217</v>
      </c>
      <c r="F18" s="39" t="s">
        <v>36</v>
      </c>
      <c r="G18" s="44"/>
      <c r="H18" s="39" t="s">
        <v>37</v>
      </c>
      <c r="I18" s="114" t="str">
        <f>IF($G$18&lt;&gt;"",ROUNDDOWN(E18*G18,0),"G18未入力")</f>
        <v>G18未入力</v>
      </c>
      <c r="J18" s="84" t="s">
        <v>38</v>
      </c>
      <c r="K18" s="55"/>
    </row>
    <row r="19" spans="1:11" s="3" customFormat="1" ht="9" customHeight="1" thickBot="1">
      <c r="A19" s="24"/>
      <c r="B19" s="25"/>
      <c r="C19" s="25"/>
      <c r="D19" s="25"/>
      <c r="E19" s="26"/>
      <c r="F19" s="25"/>
      <c r="G19" s="27"/>
      <c r="H19" s="25"/>
      <c r="I19" s="61"/>
      <c r="J19" s="28"/>
      <c r="K19" s="55"/>
    </row>
    <row r="20" spans="1:11" s="3" customFormat="1" ht="18" customHeight="1">
      <c r="A20" s="95"/>
      <c r="B20" s="96"/>
      <c r="C20" s="96"/>
      <c r="D20" s="97" t="s">
        <v>39</v>
      </c>
      <c r="E20" s="98"/>
      <c r="F20" s="96"/>
      <c r="G20" s="99"/>
      <c r="H20" s="96"/>
      <c r="I20" s="115" t="str">
        <f>IF($G$18&lt;&gt;"",I16+I18,"G18未入力")</f>
        <v>G18未入力</v>
      </c>
      <c r="J20" s="101"/>
      <c r="K20" s="55"/>
    </row>
    <row r="21" spans="1:11" s="3" customFormat="1" ht="14.45" thickBot="1">
      <c r="A21" s="14"/>
      <c r="E21" s="29"/>
      <c r="G21" s="30"/>
      <c r="J21" s="62"/>
      <c r="K21" s="12"/>
    </row>
    <row r="22" spans="1:11" s="3" customFormat="1">
      <c r="A22" s="68" t="s">
        <v>40</v>
      </c>
      <c r="B22" s="15"/>
      <c r="C22" s="15"/>
      <c r="D22" s="15"/>
      <c r="E22" s="16"/>
      <c r="F22" s="15"/>
      <c r="G22" s="17"/>
      <c r="H22" s="15"/>
      <c r="I22" s="60"/>
      <c r="J22" s="18"/>
      <c r="K22" s="13"/>
    </row>
    <row r="23" spans="1:11" s="3" customFormat="1">
      <c r="A23" s="19"/>
      <c r="B23" s="37" t="s">
        <v>9</v>
      </c>
      <c r="C23" s="20"/>
      <c r="D23" s="20" t="s">
        <v>41</v>
      </c>
      <c r="E23" s="70" t="s">
        <v>11</v>
      </c>
      <c r="F23" s="21"/>
      <c r="G23" s="87">
        <v>35</v>
      </c>
      <c r="H23" s="88"/>
      <c r="I23" s="89">
        <f>17663662-75737</f>
        <v>17587925</v>
      </c>
      <c r="J23" s="111" t="s">
        <v>42</v>
      </c>
      <c r="K23" s="110"/>
    </row>
    <row r="24" spans="1:11" s="3" customFormat="1">
      <c r="A24" s="19"/>
      <c r="B24" s="37" t="s">
        <v>13</v>
      </c>
      <c r="C24" s="22"/>
      <c r="D24" s="22" t="s">
        <v>43</v>
      </c>
      <c r="E24" s="71" t="s">
        <v>15</v>
      </c>
      <c r="F24" s="23"/>
      <c r="G24" s="85">
        <v>2</v>
      </c>
      <c r="H24" s="23"/>
      <c r="I24" s="86">
        <f>456931-2522</f>
        <v>454409</v>
      </c>
      <c r="J24" s="112"/>
      <c r="K24" s="110"/>
    </row>
    <row r="25" spans="1:11" s="3" customFormat="1" ht="15" customHeight="1">
      <c r="A25" s="14"/>
      <c r="B25" s="37" t="s">
        <v>16</v>
      </c>
      <c r="C25" s="22"/>
      <c r="D25" s="22" t="s">
        <v>44</v>
      </c>
      <c r="E25" s="71" t="s">
        <v>18</v>
      </c>
      <c r="F25" s="23"/>
      <c r="G25" s="85">
        <v>30</v>
      </c>
      <c r="H25" s="23"/>
      <c r="I25" s="86">
        <f>ROUNDDOWN(15858571/42*30,0)</f>
        <v>11327550</v>
      </c>
      <c r="J25" s="112"/>
      <c r="K25" s="54"/>
    </row>
    <row r="26" spans="1:11" s="3" customFormat="1" ht="18.600000000000001" customHeight="1">
      <c r="A26" s="14"/>
      <c r="B26" s="37" t="s">
        <v>19</v>
      </c>
      <c r="C26" s="22"/>
      <c r="D26" s="22" t="s">
        <v>45</v>
      </c>
      <c r="E26" s="71" t="s">
        <v>21</v>
      </c>
      <c r="F26" s="23"/>
      <c r="G26" s="85">
        <v>10</v>
      </c>
      <c r="H26" s="23"/>
      <c r="I26" s="86">
        <f>3477610-221610</f>
        <v>3256000</v>
      </c>
      <c r="J26" s="112"/>
      <c r="K26" s="54"/>
    </row>
    <row r="27" spans="1:11" s="3" customFormat="1" ht="28.5">
      <c r="A27" s="14"/>
      <c r="B27" s="37" t="s">
        <v>46</v>
      </c>
      <c r="C27" s="22"/>
      <c r="D27" s="35" t="s">
        <v>47</v>
      </c>
      <c r="E27" s="71" t="s">
        <v>48</v>
      </c>
      <c r="F27" s="23"/>
      <c r="G27" s="90">
        <v>30</v>
      </c>
      <c r="H27" s="23"/>
      <c r="I27" s="91">
        <v>3312560</v>
      </c>
      <c r="J27" s="112"/>
      <c r="K27" s="53"/>
    </row>
    <row r="28" spans="1:11" s="3" customFormat="1" ht="28.5">
      <c r="A28" s="14"/>
      <c r="B28" s="37" t="s">
        <v>49</v>
      </c>
      <c r="C28" s="22"/>
      <c r="D28" s="35" t="s">
        <v>23</v>
      </c>
      <c r="E28" s="71" t="s">
        <v>24</v>
      </c>
      <c r="F28" s="23"/>
      <c r="G28" s="90">
        <v>23</v>
      </c>
      <c r="H28" s="23"/>
      <c r="I28" s="91">
        <v>2539630</v>
      </c>
      <c r="J28" s="112"/>
      <c r="K28" s="53"/>
    </row>
    <row r="29" spans="1:11" s="3" customFormat="1" ht="28.5">
      <c r="A29" s="14"/>
      <c r="B29" s="37" t="s">
        <v>50</v>
      </c>
      <c r="C29" s="22"/>
      <c r="D29" s="35" t="s">
        <v>26</v>
      </c>
      <c r="E29" s="71" t="s">
        <v>27</v>
      </c>
      <c r="F29" s="23"/>
      <c r="G29" s="90">
        <v>30</v>
      </c>
      <c r="H29" s="23"/>
      <c r="I29" s="91">
        <v>3312560</v>
      </c>
      <c r="J29" s="112"/>
      <c r="K29" s="53"/>
    </row>
    <row r="30" spans="1:11" s="3" customFormat="1" ht="28.5">
      <c r="A30" s="14"/>
      <c r="B30" s="37" t="s">
        <v>51</v>
      </c>
      <c r="C30" s="22"/>
      <c r="D30" s="35" t="s">
        <v>29</v>
      </c>
      <c r="E30" s="71" t="s">
        <v>30</v>
      </c>
      <c r="F30" s="23"/>
      <c r="G30" s="90">
        <v>30</v>
      </c>
      <c r="H30" s="23"/>
      <c r="I30" s="91">
        <v>3312560</v>
      </c>
      <c r="J30" s="112"/>
      <c r="K30" s="53"/>
    </row>
    <row r="31" spans="1:11" s="3" customFormat="1" ht="28.5">
      <c r="A31" s="14"/>
      <c r="B31" s="37" t="s">
        <v>52</v>
      </c>
      <c r="C31" s="22"/>
      <c r="D31" s="35" t="s">
        <v>53</v>
      </c>
      <c r="E31" s="71" t="s">
        <v>33</v>
      </c>
      <c r="F31" s="23"/>
      <c r="G31" s="85">
        <v>33</v>
      </c>
      <c r="H31" s="23"/>
      <c r="I31" s="86">
        <v>4372071</v>
      </c>
      <c r="J31" s="113"/>
      <c r="K31" s="53"/>
    </row>
    <row r="32" spans="1:11" s="3" customFormat="1" ht="14.45" thickBot="1">
      <c r="A32" s="40" t="s">
        <v>54</v>
      </c>
      <c r="B32" s="41"/>
      <c r="C32" s="25"/>
      <c r="D32" s="25"/>
      <c r="E32" s="31"/>
      <c r="F32" s="36"/>
      <c r="G32" s="27"/>
      <c r="H32" s="36"/>
      <c r="I32" s="72"/>
      <c r="J32" s="42"/>
      <c r="K32" s="53"/>
    </row>
    <row r="33" spans="1:11" s="3" customFormat="1">
      <c r="A33" s="45"/>
      <c r="B33" s="46"/>
      <c r="C33" s="47"/>
      <c r="D33" s="47" t="s">
        <v>55</v>
      </c>
      <c r="E33" s="49"/>
      <c r="F33" s="48"/>
      <c r="G33" s="50"/>
      <c r="H33" s="48"/>
      <c r="I33" s="73">
        <f>SUM(I23:I31)</f>
        <v>49475265</v>
      </c>
      <c r="J33" s="51"/>
      <c r="K33" s="53"/>
    </row>
    <row r="34" spans="1:11" s="3" customFormat="1" ht="14.45" thickBot="1">
      <c r="A34" s="40"/>
      <c r="B34" s="41"/>
      <c r="C34" s="25"/>
      <c r="D34" s="25"/>
      <c r="E34" s="31"/>
      <c r="F34" s="36"/>
      <c r="G34" s="27"/>
      <c r="H34" s="36"/>
      <c r="I34" s="72"/>
      <c r="J34" s="42"/>
      <c r="K34" s="53"/>
    </row>
    <row r="35" spans="1:11" s="3" customFormat="1" ht="36" customHeight="1">
      <c r="A35" s="14"/>
      <c r="B35" s="43" t="s">
        <v>35</v>
      </c>
      <c r="C35" s="43"/>
      <c r="D35" s="38"/>
      <c r="E35" s="64">
        <f>I33</f>
        <v>49475265</v>
      </c>
      <c r="F35" s="39" t="s">
        <v>36</v>
      </c>
      <c r="G35" s="44">
        <f>G18</f>
        <v>0</v>
      </c>
      <c r="H35" s="39" t="s">
        <v>37</v>
      </c>
      <c r="I35" s="114" t="str">
        <f>IF($G$18&lt;&gt;"",ROUNDDOWN(E35*G35,0),"G18未入力")</f>
        <v>G18未入力</v>
      </c>
      <c r="J35" s="84" t="s">
        <v>56</v>
      </c>
      <c r="K35" s="55"/>
    </row>
    <row r="36" spans="1:11" s="3" customFormat="1" ht="9.9499999999999993" customHeight="1" thickBot="1">
      <c r="A36" s="24"/>
      <c r="B36" s="25"/>
      <c r="C36" s="25"/>
      <c r="D36" s="25"/>
      <c r="E36" s="26"/>
      <c r="F36" s="25"/>
      <c r="G36" s="27"/>
      <c r="H36" s="25"/>
      <c r="I36" s="61"/>
      <c r="J36" s="28"/>
      <c r="K36" s="55"/>
    </row>
    <row r="37" spans="1:11" s="3" customFormat="1" ht="18" customHeight="1">
      <c r="A37" s="95"/>
      <c r="B37" s="96"/>
      <c r="C37" s="96"/>
      <c r="D37" s="97" t="s">
        <v>57</v>
      </c>
      <c r="E37" s="98"/>
      <c r="F37" s="96"/>
      <c r="G37" s="99"/>
      <c r="H37" s="96"/>
      <c r="I37" s="115" t="e">
        <f>IF($G$35&lt;&gt;"",I33+I35,"G18未入力")</f>
        <v>#VALUE!</v>
      </c>
      <c r="J37" s="100"/>
      <c r="K37" s="55"/>
    </row>
    <row r="38" spans="1:11" ht="14.45" thickBot="1">
      <c r="A38" s="40"/>
      <c r="B38" s="74"/>
      <c r="C38" s="74"/>
      <c r="D38" s="75"/>
      <c r="E38" s="76"/>
      <c r="F38" s="74"/>
      <c r="G38" s="77"/>
      <c r="H38" s="74"/>
      <c r="I38" s="65"/>
      <c r="J38" s="78"/>
    </row>
    <row r="39" spans="1:11" ht="29.1" customHeight="1" thickBot="1">
      <c r="A39" s="32"/>
      <c r="B39" s="33"/>
      <c r="C39" s="33"/>
      <c r="D39" s="102" t="s">
        <v>58</v>
      </c>
      <c r="E39" s="79"/>
      <c r="F39" s="80"/>
      <c r="G39" s="81"/>
      <c r="H39" s="80"/>
      <c r="I39" s="82" t="e">
        <f>ROUNDDOWN(I20+I37,0)</f>
        <v>#VALUE!</v>
      </c>
      <c r="J39" s="83" t="s">
        <v>59</v>
      </c>
    </row>
    <row r="40" spans="1:11">
      <c r="A40" s="14"/>
      <c r="E40" s="29"/>
      <c r="F40" s="3"/>
      <c r="G40" s="30"/>
      <c r="H40" s="3"/>
      <c r="I40" s="66"/>
      <c r="J40" s="67"/>
    </row>
    <row r="41" spans="1:11">
      <c r="A41" s="3"/>
      <c r="D41" s="69"/>
      <c r="E41" s="69"/>
      <c r="F41" s="69"/>
      <c r="G41" s="69"/>
      <c r="H41" s="69"/>
      <c r="I41" s="69"/>
      <c r="J41" s="69"/>
    </row>
  </sheetData>
  <mergeCells count="7">
    <mergeCell ref="D3:N3"/>
    <mergeCell ref="D2:J2"/>
    <mergeCell ref="A5:D5"/>
    <mergeCell ref="K7:K8"/>
    <mergeCell ref="K23:K24"/>
    <mergeCell ref="J7:J14"/>
    <mergeCell ref="J23:J31"/>
  </mergeCells>
  <phoneticPr fontId="2"/>
  <conditionalFormatting sqref="I3:I10 J21 I22:I26 I15:I20 I32:I65537">
    <cfRule type="cellIs" dxfId="3" priority="4" stopIfTrue="1" operator="equal">
      <formula>"G19未入力"</formula>
    </cfRule>
  </conditionalFormatting>
  <conditionalFormatting sqref="I11:I13">
    <cfRule type="cellIs" dxfId="2" priority="3" stopIfTrue="1" operator="equal">
      <formula>"G19未入力"</formula>
    </cfRule>
  </conditionalFormatting>
  <conditionalFormatting sqref="I14">
    <cfRule type="cellIs" dxfId="1" priority="2" stopIfTrue="1" operator="equal">
      <formula>"G19未入力"</formula>
    </cfRule>
  </conditionalFormatting>
  <conditionalFormatting sqref="I27:I31">
    <cfRule type="cellIs" dxfId="0" priority="1" stopIfTrue="1" operator="equal">
      <formula>"G19未入力"</formula>
    </cfRule>
  </conditionalFormatting>
  <pageMargins left="0.70866141732283472" right="0.23622047244094491" top="0.19685039370078741" bottom="0.15748031496062992" header="0.59055118110236227" footer="0.31496062992125984"/>
  <pageSetup paperSize="9" scale="39" orientation="portrait" cellComments="asDisplayed" r:id="rId1"/>
  <headerFooter differentFirst="1" scaleWithDoc="0" alignWithMargins="0">
    <oddFooter>&amp;R&amp;P／&amp;N</oddFooter>
  </headerFooter>
  <rowBreaks count="1" manualBreakCount="1">
    <brk id="4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070983-2be5-440b-9d44-73f2eb41bda2">
      <Terms xmlns="http://schemas.microsoft.com/office/infopath/2007/PartnerControls"/>
    </lcf76f155ced4ddcb4097134ff3c332f>
    <TaxCatchAll xmlns="dd831380-f772-4d0a-86be-ca519d40c5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65F4A287F1CE4DB043853F683F01E0" ma:contentTypeVersion="18" ma:contentTypeDescription="新しいドキュメントを作成します。" ma:contentTypeScope="" ma:versionID="ec789cd6382a5e86374ee3b6ec0fb770">
  <xsd:schema xmlns:xsd="http://www.w3.org/2001/XMLSchema" xmlns:xs="http://www.w3.org/2001/XMLSchema" xmlns:p="http://schemas.microsoft.com/office/2006/metadata/properties" xmlns:ns2="dd831380-f772-4d0a-86be-ca519d40c5a8" xmlns:ns3="2a070983-2be5-440b-9d44-73f2eb41bda2" targetNamespace="http://schemas.microsoft.com/office/2006/metadata/properties" ma:root="true" ma:fieldsID="3c00c9c7e7427222db381db544cb5d58" ns2:_="" ns3:_="">
    <xsd:import namespace="dd831380-f772-4d0a-86be-ca519d40c5a8"/>
    <xsd:import namespace="2a070983-2be5-440b-9d44-73f2eb41bd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3ce7089-66bd-4eb7-b872-ce229ea3c39e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70983-2be5-440b-9d44-73f2eb41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1B7E36-73C5-499B-A8E7-2376BC080145}"/>
</file>

<file path=customXml/itemProps2.xml><?xml version="1.0" encoding="utf-8"?>
<ds:datastoreItem xmlns:ds="http://schemas.openxmlformats.org/officeDocument/2006/customXml" ds:itemID="{D032CD31-2D7B-47F5-81C4-F1422635D83F}"/>
</file>

<file path=customXml/itemProps3.xml><?xml version="1.0" encoding="utf-8"?>
<ds:datastoreItem xmlns:ds="http://schemas.openxmlformats.org/officeDocument/2006/customXml" ds:itemID="{224383BD-05BC-40D6-BD97-68B2D9B15E2C}"/>
</file>

<file path=customXml/itemProps4.xml><?xml version="1.0" encoding="utf-8"?>
<ds:datastoreItem xmlns:ds="http://schemas.openxmlformats.org/officeDocument/2006/customXml" ds:itemID="{384630C9-FFB0-439A-837C-1F17DC2ED1BF}"/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2004-05-18T06:22:20Z</dcterms:created>
  <dcterms:modified xsi:type="dcterms:W3CDTF">2026-02-20T06:08:17Z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湊 弦樹</vt:lpwstr>
  </property>
  <property fmtid="{D5CDD505-2E9C-101B-9397-08002B2CF9AE}" pid="3" name="Order">
    <vt:lpwstr>6359400.00000000</vt:lpwstr>
  </property>
  <property fmtid="{D5CDD505-2E9C-101B-9397-08002B2CF9AE}" pid="4" name="display_urn:schemas-microsoft-com:office:office#Author">
    <vt:lpwstr>湊 弦樹</vt:lpwstr>
  </property>
  <property fmtid="{D5CDD505-2E9C-101B-9397-08002B2CF9AE}" pid="5" name="TaxCatchAll">
    <vt:lpwstr/>
  </property>
  <property fmtid="{D5CDD505-2E9C-101B-9397-08002B2CF9AE}" pid="6" name="lcf76f155ced4ddcb4097134ff3c332f">
    <vt:lpwstr/>
  </property>
  <property fmtid="{D5CDD505-2E9C-101B-9397-08002B2CF9AE}" pid="7" name="MediaServiceImageTags">
    <vt:lpwstr/>
  </property>
  <property fmtid="{D5CDD505-2E9C-101B-9397-08002B2CF9AE}" pid="8" name="ContentTypeId">
    <vt:lpwstr>0x010100F365F4A287F1CE4DB043853F683F01E0</vt:lpwstr>
  </property>
</Properties>
</file>